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charski\Desktop\Uchwała PZPN ekwiwalent\ekwiwalent uchwała nowa pzpn\"/>
    </mc:Choice>
  </mc:AlternateContent>
  <bookViews>
    <workbookView xWindow="0" yWindow="0" windowWidth="21600" windowHeight="11025"/>
  </bookViews>
  <sheets>
    <sheet name="Kalkulator" sheetId="15" r:id="rId1"/>
  </sheets>
  <calcPr calcId="152511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T42" i="15" l="1"/>
  <c r="V42" i="15" s="1"/>
  <c r="W42" i="15" s="1"/>
  <c r="X42" i="15" s="1"/>
  <c r="Y42" i="15" s="1"/>
  <c r="M7" i="15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<sst xmlns="http://schemas.openxmlformats.org/spreadsheetml/2006/main" count="85" uniqueCount="48">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</sst>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Normal="100" workbookViewId="0">
      <pane ySplit="1" topLeftCell="A2" activePane="bottomLeft" state="frozen"/>
      <selection activeCell="J18" sqref="J18"/>
      <selection pane="bottomLeft" activeCell="I7" sqref="I7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8" t="s">
        <v>41</v>
      </c>
      <c r="C3" s="79"/>
      <c r="D3" s="79"/>
      <c r="E3" s="79"/>
      <c r="F3" s="35"/>
      <c r="G3" s="44"/>
      <c r="H3" s="77" t="s">
        <v>42</v>
      </c>
      <c r="I3" s="77"/>
      <c r="K3" s="45"/>
      <c r="L3" s="77" t="s">
        <v>17</v>
      </c>
      <c r="M3" s="77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2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2010</v>
      </c>
      <c r="K5" s="45"/>
      <c r="L5" s="80" t="s">
        <v>34</v>
      </c>
      <c r="M5" s="72">
        <f>Y45</f>
        <v>746.58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44055</v>
      </c>
      <c r="K6" s="45"/>
      <c r="L6" s="80"/>
      <c r="M6" s="72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45107</v>
      </c>
      <c r="K7" s="45"/>
      <c r="L7" s="72" t="s">
        <v>33</v>
      </c>
      <c r="M7" s="72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45108</v>
      </c>
      <c r="K8" s="45"/>
      <c r="L8" s="72"/>
      <c r="M8" s="72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2</v>
      </c>
      <c r="J9" s="7"/>
      <c r="K9" s="47"/>
      <c r="L9" s="72" t="s">
        <v>45</v>
      </c>
      <c r="M9" s="75">
        <f>M5*(1-M7)</f>
        <v>746.58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8</v>
      </c>
      <c r="K10" s="45"/>
      <c r="L10" s="72"/>
      <c r="M10" s="75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L11" s="72"/>
      <c r="M11" s="75"/>
      <c r="N11"/>
      <c r="O11"/>
      <c r="P11"/>
      <c r="Q11"/>
      <c r="R11"/>
      <c r="S11" s="5"/>
    </row>
    <row r="12" spans="1:19" x14ac:dyDescent="0.2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2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68" t="s">
        <v>39</v>
      </c>
      <c r="C22" s="68"/>
      <c r="D22" s="68"/>
      <c r="E22" s="68"/>
      <c r="F22" s="51"/>
      <c r="G22" s="51"/>
      <c r="H22" s="5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69" t="s">
        <v>43</v>
      </c>
      <c r="C28" s="69"/>
      <c r="D28" s="69"/>
      <c r="E28" s="69"/>
      <c r="F28" s="69"/>
      <c r="G28" s="69"/>
      <c r="H28" s="69"/>
      <c r="N28" s="73" t="s">
        <v>44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</row>
    <row r="29" spans="1:27" ht="15" customHeight="1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25">
      <c r="B30" s="71" t="s">
        <v>35</v>
      </c>
      <c r="C30" s="71"/>
      <c r="D30" s="70" t="s">
        <v>32</v>
      </c>
      <c r="E30" s="70"/>
      <c r="F30" s="70"/>
      <c r="G30" s="70"/>
      <c r="H30" s="70"/>
      <c r="N30" s="59" t="s">
        <v>19</v>
      </c>
      <c r="O30" s="52" t="s">
        <v>27</v>
      </c>
      <c r="P30" s="60" t="s">
        <v>25</v>
      </c>
      <c r="Q30" s="60" t="s">
        <v>22</v>
      </c>
      <c r="R30" s="74" t="s">
        <v>23</v>
      </c>
      <c r="S30" s="74"/>
      <c r="T30" s="74"/>
      <c r="U30" s="74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25">
      <c r="B31" s="71"/>
      <c r="C31" s="71"/>
      <c r="D31" s="70"/>
      <c r="E31" s="70"/>
      <c r="F31" s="70"/>
      <c r="G31" s="70"/>
      <c r="H31" s="70"/>
      <c r="N31" s="11" t="s">
        <v>0</v>
      </c>
      <c r="O31" s="12">
        <v>12</v>
      </c>
      <c r="P31" s="13">
        <f t="shared" ref="P31:P40" si="0">DATE(($I$5)+O31,MONTH(1),DAY(1))</f>
        <v>44562</v>
      </c>
      <c r="Q31" s="14">
        <f t="shared" ref="Q31:Q39" si="1">IFERROR(DATEDIF(P31,P32,"D"),0)</f>
        <v>365</v>
      </c>
      <c r="R31" s="12">
        <f t="shared" ref="R31:R39" si="2">IFERROR(DATEDIF($I$6,P32,"D"),0)</f>
        <v>872</v>
      </c>
      <c r="S31" s="12">
        <f t="shared" ref="S31:S40" si="3">IFERROR(DATEDIF($I$6,P31,"D"),0)</f>
        <v>507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>IF(AND($I$9="V",$I$10&lt;&gt;"V"),X31*VLOOKUP("IV",$C$6:$E$10,3),X31*VLOOKUP($I$9,$C$6:$E$10,3))</f>
        <v>500</v>
      </c>
      <c r="Z31" s="12" t="s">
        <v>13</v>
      </c>
      <c r="AA31" s="12"/>
    </row>
    <row r="32" spans="1:27" x14ac:dyDescent="0.25">
      <c r="B32" s="71"/>
      <c r="C32" s="71"/>
      <c r="D32" s="70"/>
      <c r="E32" s="70"/>
      <c r="F32" s="70"/>
      <c r="G32" s="70"/>
      <c r="H32" s="70"/>
      <c r="N32" s="11" t="s">
        <v>0</v>
      </c>
      <c r="O32" s="12">
        <v>13</v>
      </c>
      <c r="P32" s="13">
        <f t="shared" si="0"/>
        <v>44927</v>
      </c>
      <c r="Q32" s="14">
        <f t="shared" si="1"/>
        <v>365</v>
      </c>
      <c r="R32" s="12">
        <f t="shared" si="2"/>
        <v>1237</v>
      </c>
      <c r="S32" s="12">
        <f t="shared" si="3"/>
        <v>872</v>
      </c>
      <c r="T32" s="12">
        <f t="shared" si="4"/>
        <v>365</v>
      </c>
      <c r="U32" s="12">
        <f t="shared" si="5"/>
        <v>0</v>
      </c>
      <c r="V32" s="12">
        <f t="shared" si="6"/>
        <v>180</v>
      </c>
      <c r="W32" s="15">
        <f t="shared" si="7"/>
        <v>0.49315068493150682</v>
      </c>
      <c r="X32" s="14">
        <f>W32*$E$13</f>
        <v>246.57534246575341</v>
      </c>
      <c r="Y32" s="14">
        <f t="shared" ref="Y32:Y40" si="8">IF(AND($I$9="V",$I$10&lt;&gt;"V"),X32*VLOOKUP("IV",$C$6:$E$10,3),X32*VLOOKUP($I$9,$C$6:$E$10,3))</f>
        <v>246.57534246575341</v>
      </c>
      <c r="Z32" s="12" t="s">
        <v>13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45292</v>
      </c>
      <c r="Q33" s="14">
        <f t="shared" si="1"/>
        <v>366</v>
      </c>
      <c r="R33" s="12">
        <f t="shared" si="2"/>
        <v>1603</v>
      </c>
      <c r="S33" s="12">
        <f t="shared" si="3"/>
        <v>1237</v>
      </c>
      <c r="T33" s="12">
        <f t="shared" si="4"/>
        <v>366</v>
      </c>
      <c r="U33" s="12">
        <f t="shared" si="5"/>
        <v>185</v>
      </c>
      <c r="V33" s="12">
        <f t="shared" si="6"/>
        <v>0</v>
      </c>
      <c r="W33" s="15">
        <f t="shared" si="7"/>
        <v>0</v>
      </c>
      <c r="X33" s="14">
        <f>W33*$E$13</f>
        <v>0</v>
      </c>
      <c r="Y33" s="14">
        <f t="shared" si="8"/>
        <v>0</v>
      </c>
      <c r="Z33" s="12" t="s">
        <v>13</v>
      </c>
      <c r="AA33" s="12"/>
    </row>
    <row r="34" spans="2:27" ht="15" customHeight="1" x14ac:dyDescent="0.25">
      <c r="B34" s="71" t="s">
        <v>36</v>
      </c>
      <c r="C34" s="71"/>
      <c r="D34" s="70" t="s">
        <v>31</v>
      </c>
      <c r="E34" s="70"/>
      <c r="F34" s="70"/>
      <c r="G34" s="70"/>
      <c r="H34" s="70"/>
      <c r="N34" s="16" t="s">
        <v>1</v>
      </c>
      <c r="O34" s="17">
        <v>15</v>
      </c>
      <c r="P34" s="18">
        <f t="shared" si="0"/>
        <v>45658</v>
      </c>
      <c r="Q34" s="19">
        <f t="shared" si="1"/>
        <v>365</v>
      </c>
      <c r="R34" s="17">
        <f t="shared" si="2"/>
        <v>1968</v>
      </c>
      <c r="S34" s="17">
        <f t="shared" si="3"/>
        <v>1603</v>
      </c>
      <c r="T34" s="17">
        <f t="shared" si="4"/>
        <v>365</v>
      </c>
      <c r="U34" s="17">
        <f t="shared" si="5"/>
        <v>551</v>
      </c>
      <c r="V34" s="17">
        <f t="shared" si="6"/>
        <v>0</v>
      </c>
      <c r="W34" s="20">
        <f t="shared" si="7"/>
        <v>0</v>
      </c>
      <c r="X34" s="19">
        <f>W34*$E$14</f>
        <v>0</v>
      </c>
      <c r="Y34" s="19">
        <f t="shared" si="8"/>
        <v>0</v>
      </c>
      <c r="Z34" s="17" t="s">
        <v>13</v>
      </c>
      <c r="AA34" s="17"/>
    </row>
    <row r="35" spans="2:27" x14ac:dyDescent="0.25">
      <c r="B35" s="71"/>
      <c r="C35" s="71"/>
      <c r="D35" s="70"/>
      <c r="E35" s="70"/>
      <c r="F35" s="70"/>
      <c r="G35" s="70"/>
      <c r="H35" s="70"/>
      <c r="N35" s="16" t="s">
        <v>1</v>
      </c>
      <c r="O35" s="17">
        <v>16</v>
      </c>
      <c r="P35" s="18">
        <f t="shared" si="0"/>
        <v>46023</v>
      </c>
      <c r="Q35" s="19">
        <f t="shared" si="1"/>
        <v>365</v>
      </c>
      <c r="R35" s="17">
        <f t="shared" si="2"/>
        <v>2333</v>
      </c>
      <c r="S35" s="17">
        <f t="shared" si="3"/>
        <v>1968</v>
      </c>
      <c r="T35" s="17">
        <f t="shared" si="4"/>
        <v>365</v>
      </c>
      <c r="U35" s="17">
        <f t="shared" si="5"/>
        <v>916</v>
      </c>
      <c r="V35" s="17">
        <f t="shared" si="6"/>
        <v>0</v>
      </c>
      <c r="W35" s="20">
        <f t="shared" si="7"/>
        <v>0</v>
      </c>
      <c r="X35" s="19">
        <f>W35*$E$14</f>
        <v>0</v>
      </c>
      <c r="Y35" s="19">
        <f t="shared" si="8"/>
        <v>0</v>
      </c>
      <c r="Z35" s="17" t="s">
        <v>13</v>
      </c>
      <c r="AA35" s="17"/>
    </row>
    <row r="36" spans="2:27" x14ac:dyDescent="0.25">
      <c r="B36" s="71"/>
      <c r="C36" s="71"/>
      <c r="D36" s="70"/>
      <c r="E36" s="70"/>
      <c r="F36" s="70"/>
      <c r="G36" s="70"/>
      <c r="H36" s="70"/>
      <c r="N36" s="16" t="s">
        <v>1</v>
      </c>
      <c r="O36" s="17">
        <v>17</v>
      </c>
      <c r="P36" s="18">
        <f t="shared" si="0"/>
        <v>46388</v>
      </c>
      <c r="Q36" s="19">
        <f t="shared" si="1"/>
        <v>365</v>
      </c>
      <c r="R36" s="17">
        <f t="shared" si="2"/>
        <v>2698</v>
      </c>
      <c r="S36" s="17">
        <f t="shared" si="3"/>
        <v>2333</v>
      </c>
      <c r="T36" s="17">
        <f t="shared" si="4"/>
        <v>365</v>
      </c>
      <c r="U36" s="17">
        <f t="shared" si="5"/>
        <v>1281</v>
      </c>
      <c r="V36" s="17">
        <f t="shared" si="6"/>
        <v>0</v>
      </c>
      <c r="W36" s="20">
        <f t="shared" si="7"/>
        <v>0</v>
      </c>
      <c r="X36" s="19">
        <f>W36*$E$14</f>
        <v>0</v>
      </c>
      <c r="Y36" s="19">
        <f t="shared" si="8"/>
        <v>0</v>
      </c>
      <c r="Z36" s="17" t="s">
        <v>13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46753</v>
      </c>
      <c r="Q37" s="19">
        <f t="shared" si="1"/>
        <v>366</v>
      </c>
      <c r="R37" s="17">
        <f t="shared" si="2"/>
        <v>3064</v>
      </c>
      <c r="S37" s="17">
        <f t="shared" si="3"/>
        <v>2698</v>
      </c>
      <c r="T37" s="17">
        <f t="shared" si="4"/>
        <v>366</v>
      </c>
      <c r="U37" s="17">
        <f t="shared" si="5"/>
        <v>1646</v>
      </c>
      <c r="V37" s="17">
        <f t="shared" si="6"/>
        <v>0</v>
      </c>
      <c r="W37" s="20">
        <f t="shared" si="7"/>
        <v>0</v>
      </c>
      <c r="X37" s="19">
        <f>W37*$E$14</f>
        <v>0</v>
      </c>
      <c r="Y37" s="19">
        <f t="shared" si="8"/>
        <v>0</v>
      </c>
      <c r="Z37" s="17" t="s">
        <v>13</v>
      </c>
      <c r="AA37" s="17"/>
    </row>
    <row r="38" spans="2:27" ht="15" customHeight="1" x14ac:dyDescent="0.25">
      <c r="B38" s="71" t="s">
        <v>37</v>
      </c>
      <c r="C38" s="71"/>
      <c r="D38" s="70" t="s">
        <v>38</v>
      </c>
      <c r="E38" s="70"/>
      <c r="F38" s="70"/>
      <c r="G38" s="70"/>
      <c r="H38" s="70"/>
      <c r="N38" s="21" t="s">
        <v>2</v>
      </c>
      <c r="O38" s="22">
        <v>19</v>
      </c>
      <c r="P38" s="23">
        <f t="shared" si="0"/>
        <v>47119</v>
      </c>
      <c r="Q38" s="24">
        <f t="shared" si="1"/>
        <v>365</v>
      </c>
      <c r="R38" s="22">
        <f t="shared" si="2"/>
        <v>3429</v>
      </c>
      <c r="S38" s="22">
        <f t="shared" si="3"/>
        <v>3064</v>
      </c>
      <c r="T38" s="22">
        <f t="shared" si="4"/>
        <v>365</v>
      </c>
      <c r="U38" s="22">
        <f t="shared" si="5"/>
        <v>2012</v>
      </c>
      <c r="V38" s="22">
        <f t="shared" si="6"/>
        <v>0</v>
      </c>
      <c r="W38" s="25">
        <f t="shared" si="7"/>
        <v>0</v>
      </c>
      <c r="X38" s="24">
        <f>W38*$E$15</f>
        <v>0</v>
      </c>
      <c r="Y38" s="24">
        <f t="shared" si="8"/>
        <v>0</v>
      </c>
      <c r="Z38" s="22" t="s">
        <v>13</v>
      </c>
      <c r="AA38" s="22"/>
    </row>
    <row r="39" spans="2:27" x14ac:dyDescent="0.25">
      <c r="B39" s="71"/>
      <c r="C39" s="71"/>
      <c r="D39" s="70"/>
      <c r="E39" s="70"/>
      <c r="F39" s="70"/>
      <c r="G39" s="70"/>
      <c r="H39" s="70"/>
      <c r="N39" s="21" t="s">
        <v>2</v>
      </c>
      <c r="O39" s="22">
        <v>20</v>
      </c>
      <c r="P39" s="23">
        <f t="shared" si="0"/>
        <v>47484</v>
      </c>
      <c r="Q39" s="24">
        <f t="shared" si="1"/>
        <v>365</v>
      </c>
      <c r="R39" s="22">
        <f t="shared" si="2"/>
        <v>3794</v>
      </c>
      <c r="S39" s="22">
        <f t="shared" si="3"/>
        <v>3429</v>
      </c>
      <c r="T39" s="22">
        <f t="shared" si="4"/>
        <v>365</v>
      </c>
      <c r="U39" s="22">
        <f t="shared" si="5"/>
        <v>2377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25">
      <c r="B40" s="71"/>
      <c r="C40" s="71"/>
      <c r="D40" s="70"/>
      <c r="E40" s="70"/>
      <c r="F40" s="70"/>
      <c r="G40" s="70"/>
      <c r="H40" s="70"/>
      <c r="N40" s="21" t="s">
        <v>2</v>
      </c>
      <c r="O40" s="22">
        <v>21</v>
      </c>
      <c r="P40" s="23">
        <f t="shared" si="0"/>
        <v>47849</v>
      </c>
      <c r="Q40" s="24">
        <f>IFERROR(DATEDIF(P40,P42,"D"),0)</f>
        <v>365</v>
      </c>
      <c r="R40" s="22">
        <f>IFERROR(DATEDIF($I$6,P42,"D"),0)</f>
        <v>4159</v>
      </c>
      <c r="S40" s="22">
        <f t="shared" si="3"/>
        <v>3794</v>
      </c>
      <c r="T40" s="22">
        <f t="shared" si="4"/>
        <v>365</v>
      </c>
      <c r="U40" s="22">
        <f t="shared" si="5"/>
        <v>2742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3107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21</v>
      </c>
      <c r="O42" s="26">
        <v>22</v>
      </c>
      <c r="P42" s="27">
        <f>DATE(($I$5)+O42,MONTH(1),DAY(1))</f>
        <v>48214</v>
      </c>
      <c r="Q42" s="28">
        <f>IFERROR(DATEDIF(P42,P43,"D"),0)</f>
        <v>366</v>
      </c>
      <c r="R42" s="26">
        <f>IFERROR(DATEDIF($I$6,P43,"D"),0)</f>
        <v>4525</v>
      </c>
      <c r="S42" s="26">
        <f>IFERROR(DATEDIF($I$6,P42,"D"),0)</f>
        <v>4159</v>
      </c>
      <c r="T42" s="26">
        <f>R42-S42</f>
        <v>366</v>
      </c>
      <c r="U42" s="26">
        <f>IFERROR(DATEDIF($I$8,P42,"D"),0)</f>
        <v>3106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3106</v>
      </c>
      <c r="AA42" s="26" t="b">
        <f>Z42&lt;=0</f>
        <v>0</v>
      </c>
    </row>
    <row r="43" spans="2:27" hidden="1" x14ac:dyDescent="0.25">
      <c r="N43" s="26" t="s">
        <v>21</v>
      </c>
      <c r="O43" s="26">
        <v>23</v>
      </c>
      <c r="P43" s="27">
        <f>DATE(($I$5)+O43,MONTH(1),DAY(1))</f>
        <v>48580</v>
      </c>
      <c r="Q43" s="28">
        <f>IFERROR(DATEDIF(P43,P44,"D"),0)</f>
        <v>365</v>
      </c>
      <c r="R43" s="26">
        <f>IFERROR(DATEDIF($I$6,P44,"D"),0)</f>
        <v>4890</v>
      </c>
      <c r="S43" s="26">
        <f>IFERROR(DATEDIF($I$6,P43,"D"),0)</f>
        <v>4525</v>
      </c>
      <c r="T43" s="26">
        <f>R43-S43</f>
        <v>365</v>
      </c>
      <c r="U43" s="26">
        <f>IFERROR(DATEDIF($I$8,P43,"D"),0)</f>
        <v>3472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3472</v>
      </c>
      <c r="AA43" s="26" t="b">
        <f t="shared" ref="AA43:AA44" si="9">Z43&lt;=0</f>
        <v>0</v>
      </c>
    </row>
    <row r="44" spans="2:27" hidden="1" x14ac:dyDescent="0.25">
      <c r="N44" s="26" t="s">
        <v>21</v>
      </c>
      <c r="O44" s="26">
        <v>24</v>
      </c>
      <c r="P44" s="27">
        <f>DATE(($I$5)+O44,MONTH(1),DAY(1))</f>
        <v>48945</v>
      </c>
      <c r="Q44" s="28">
        <f>IFERROR(DATEDIF(P44,P45,"D"),0)</f>
        <v>365</v>
      </c>
      <c r="R44" s="26">
        <f>IFERROR(DATEDIF($I$6,P45,"D"),0)</f>
        <v>5255</v>
      </c>
      <c r="S44" s="26"/>
      <c r="T44" s="26"/>
      <c r="U44" s="26">
        <f>IFERROR(DATEDIF($I$8,P44,"D"),0)</f>
        <v>3837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3837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49310</v>
      </c>
      <c r="Q45" s="31"/>
      <c r="R45" s="9"/>
      <c r="S45" s="9"/>
      <c r="T45" s="9"/>
      <c r="U45" s="9"/>
      <c r="V45" s="9"/>
      <c r="W45" s="32"/>
      <c r="X45" s="28">
        <f>ROUND(SUM(X31:X40),2)</f>
        <v>746.58</v>
      </c>
      <c r="Y45" s="28">
        <f>ROUND(SUM(Y31:Y40),2)</f>
        <v>746.58</v>
      </c>
      <c r="Z45" s="28">
        <f>ROUND(IF(AND(AA42,AA43,AA44),Y45*(1-E20),IF(AND(AA42,AA43),Y45*(1-E19),IF(AA42,Y45*(1-E18),Y45))),2)</f>
        <v>746.58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746.57534246575347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A1:J1"/>
    <mergeCell ref="H3:I3"/>
    <mergeCell ref="B3:E3"/>
    <mergeCell ref="L3:M3"/>
    <mergeCell ref="L5:L6"/>
    <mergeCell ref="M5:M6"/>
    <mergeCell ref="L7:L8"/>
    <mergeCell ref="M7:M8"/>
    <mergeCell ref="N28:Y28"/>
    <mergeCell ref="R30:U30"/>
    <mergeCell ref="L9:L11"/>
    <mergeCell ref="M9:M11"/>
    <mergeCell ref="B22:E22"/>
    <mergeCell ref="B28:H28"/>
    <mergeCell ref="D30:H32"/>
    <mergeCell ref="D34:H36"/>
    <mergeCell ref="D38:H40"/>
    <mergeCell ref="B30:C32"/>
    <mergeCell ref="B34:C36"/>
    <mergeCell ref="B38:C40"/>
  </mergeCells>
  <dataValidations count="5">
    <dataValidation type="list" allowBlank="1" showInputMessage="1" showErrorMessage="1" sqref="I9:I10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Kucharski</cp:lastModifiedBy>
  <dcterms:created xsi:type="dcterms:W3CDTF">2017-03-08T12:35:48Z</dcterms:created>
  <dcterms:modified xsi:type="dcterms:W3CDTF">2023-07-10T10:43:08Z</dcterms:modified>
</cp:coreProperties>
</file>